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<sst xmlns="http://schemas.openxmlformats.org/spreadsheetml/2006/main" count="1420" uniqueCount="314">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</sst>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49" fontId="22" fillId="4" borderId="45" xfId="544" applyNumberFormat="1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7" xfId="536" applyFont="1" applyFill="1" applyBorder="1" applyAlignment="1" applyProtection="1">
      <alignment horizontal="center" vertical="center" wrapText="1"/>
      <protection/>
    </xf>
    <xf numFmtId="0" fontId="18" fillId="24" borderId="48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0" borderId="48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7" t="str">
        <f>"Версия "&amp;GetVersion()</f>
        <v>Версия 1.0</v>
      </c>
      <c r="P2" s="127"/>
      <c r="Q2" s="139"/>
    </row>
    <row r="3" spans="2:17" s="24" customFormat="1" ht="30.75" customHeight="1">
      <c r="B3" s="25"/>
      <c r="C3" s="140" t="s">
        <v>34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6" t="s">
        <v>119</v>
      </c>
      <c r="D26" s="136"/>
      <c r="E26" s="136"/>
      <c r="F26" s="136"/>
      <c r="G26" s="136"/>
      <c r="H26" s="136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8" t="s">
        <v>120</v>
      </c>
      <c r="D27" s="128"/>
      <c r="E27" s="135"/>
      <c r="F27" s="138"/>
      <c r="G27" s="138"/>
      <c r="H27" s="138"/>
      <c r="I27" s="138"/>
      <c r="J27" s="138"/>
      <c r="K27" s="138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8" t="s">
        <v>121</v>
      </c>
      <c r="D28" s="128"/>
      <c r="E28" s="135"/>
      <c r="F28" s="138"/>
      <c r="G28" s="138"/>
      <c r="H28" s="138"/>
      <c r="I28" s="138"/>
      <c r="J28" s="138"/>
      <c r="K28" s="138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8" t="s">
        <v>29</v>
      </c>
      <c r="D29" s="128"/>
      <c r="E29" s="137"/>
      <c r="F29" s="138"/>
      <c r="G29" s="138"/>
      <c r="H29" s="138"/>
      <c r="I29" s="138"/>
      <c r="J29" s="138"/>
      <c r="K29" s="138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8" t="s">
        <v>122</v>
      </c>
      <c r="D30" s="128"/>
      <c r="E30" s="134"/>
      <c r="F30" s="131"/>
      <c r="G30" s="131"/>
      <c r="H30" s="131"/>
      <c r="I30" s="131"/>
      <c r="J30" s="131"/>
      <c r="K30" s="135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8" t="s">
        <v>123</v>
      </c>
      <c r="D31" s="128"/>
      <c r="E31" s="131" t="s">
        <v>124</v>
      </c>
      <c r="F31" s="131"/>
      <c r="G31" s="131"/>
      <c r="H31" s="131"/>
      <c r="I31" s="131"/>
      <c r="J31" s="131"/>
      <c r="K31" s="135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6" t="s">
        <v>125</v>
      </c>
      <c r="D33" s="136"/>
      <c r="E33" s="136"/>
      <c r="F33" s="136"/>
      <c r="G33" s="136"/>
      <c r="H33" s="136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8" t="s">
        <v>120</v>
      </c>
      <c r="D34" s="128"/>
      <c r="E34" s="135" t="s">
        <v>126</v>
      </c>
      <c r="F34" s="130"/>
      <c r="G34" s="130"/>
      <c r="H34" s="130"/>
      <c r="I34" s="130"/>
      <c r="J34" s="130"/>
      <c r="K34" s="130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8" t="s">
        <v>121</v>
      </c>
      <c r="D35" s="128"/>
      <c r="E35" s="129"/>
      <c r="F35" s="130"/>
      <c r="G35" s="130"/>
      <c r="H35" s="130"/>
      <c r="I35" s="130"/>
      <c r="J35" s="130"/>
      <c r="K35" s="130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8" t="s">
        <v>29</v>
      </c>
      <c r="D36" s="128"/>
      <c r="E36" s="132"/>
      <c r="F36" s="133"/>
      <c r="G36" s="133"/>
      <c r="H36" s="133"/>
      <c r="I36" s="133"/>
      <c r="J36" s="133"/>
      <c r="K36" s="133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8" t="s">
        <v>122</v>
      </c>
      <c r="D37" s="128"/>
      <c r="E37" s="134"/>
      <c r="F37" s="131"/>
      <c r="G37" s="131"/>
      <c r="H37" s="131"/>
      <c r="I37" s="131"/>
      <c r="J37" s="131"/>
      <c r="K37" s="135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8" t="s">
        <v>123</v>
      </c>
      <c r="D38" s="128"/>
      <c r="E38" s="131"/>
      <c r="F38" s="131"/>
      <c r="G38" s="131"/>
      <c r="H38" s="131"/>
      <c r="I38" s="131"/>
      <c r="J38" s="131"/>
      <c r="K38" s="131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K16" sqref="K16:K17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2017</v>
      </c>
    </row>
    <row r="3" spans="1:14" ht="15" customHeight="1">
      <c r="A3" s="50"/>
      <c r="D3" s="53"/>
      <c r="E3" s="54"/>
      <c r="F3" s="55"/>
      <c r="G3" s="143" t="str">
        <f>version</f>
        <v>Версия 1.0</v>
      </c>
      <c r="H3" s="144"/>
      <c r="M3" s="52" t="s">
        <v>127</v>
      </c>
      <c r="N3" s="1">
        <f>N2-1</f>
        <v>2016</v>
      </c>
    </row>
    <row r="4" spans="4:14" ht="30" customHeight="1">
      <c r="D4" s="57"/>
      <c r="E4" s="145" t="s">
        <v>138</v>
      </c>
      <c r="F4" s="146"/>
      <c r="G4" s="147"/>
      <c r="H4" s="58"/>
      <c r="M4" s="52" t="s">
        <v>128</v>
      </c>
      <c r="N4" s="1">
        <f>N2-2</f>
        <v>2015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0" t="s">
        <v>39</v>
      </c>
      <c r="G6" s="151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2017</v>
      </c>
      <c r="G8" s="61" t="s">
        <v>5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2" t="s">
        <v>285</v>
      </c>
      <c r="G10" s="153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4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4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48" t="s">
        <v>21</v>
      </c>
      <c r="F15" s="149"/>
      <c r="G15" s="42" t="s">
        <v>240</v>
      </c>
      <c r="H15" s="58"/>
    </row>
    <row r="16" spans="1:8" ht="30" customHeight="1">
      <c r="A16" s="63"/>
      <c r="D16" s="57"/>
      <c r="E16" s="155" t="s">
        <v>22</v>
      </c>
      <c r="F16" s="156"/>
      <c r="G16" s="43" t="s">
        <v>241</v>
      </c>
      <c r="H16" s="58"/>
    </row>
    <row r="17" spans="1:8" ht="21" customHeight="1">
      <c r="A17" s="63"/>
      <c r="D17" s="57"/>
      <c r="E17" s="157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57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57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57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58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58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58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59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F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V31" sqref="V31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2017 года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94"/>
    </row>
    <row r="11" spans="3:24" s="95" customFormat="1" ht="15" customHeight="1">
      <c r="C11" s="96"/>
      <c r="D11" s="172" t="str">
        <f>"ОРГАНИЗАЦИЯ: "&amp;IF(org="","Не определено",org)</f>
        <v>ОРГАНИЗАЦИЯ: ООО "Сети"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5" t="s">
        <v>30</v>
      </c>
      <c r="E13" s="168" t="s">
        <v>139</v>
      </c>
      <c r="F13" s="171" t="s">
        <v>153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 t="s">
        <v>140</v>
      </c>
      <c r="R13" s="171"/>
      <c r="S13" s="171" t="s">
        <v>141</v>
      </c>
      <c r="T13" s="171"/>
      <c r="U13" s="171"/>
      <c r="V13" s="173" t="s">
        <v>142</v>
      </c>
      <c r="W13" s="175" t="s">
        <v>150</v>
      </c>
      <c r="X13" s="98"/>
    </row>
    <row r="14" spans="3:24" ht="20.25" customHeight="1">
      <c r="C14" s="93"/>
      <c r="D14" s="166"/>
      <c r="E14" s="169"/>
      <c r="F14" s="169" t="s">
        <v>14</v>
      </c>
      <c r="G14" s="163" t="s">
        <v>143</v>
      </c>
      <c r="H14" s="163"/>
      <c r="I14" s="163"/>
      <c r="J14" s="163"/>
      <c r="K14" s="163"/>
      <c r="L14" s="163" t="s">
        <v>144</v>
      </c>
      <c r="M14" s="163"/>
      <c r="N14" s="163"/>
      <c r="O14" s="163"/>
      <c r="P14" s="163"/>
      <c r="Q14" s="163" t="s">
        <v>145</v>
      </c>
      <c r="R14" s="163" t="s">
        <v>146</v>
      </c>
      <c r="S14" s="163" t="s">
        <v>14</v>
      </c>
      <c r="T14" s="163" t="s">
        <v>147</v>
      </c>
      <c r="U14" s="163"/>
      <c r="V14" s="174"/>
      <c r="W14" s="176"/>
      <c r="X14" s="98"/>
    </row>
    <row r="15" spans="3:24" ht="40.5" customHeight="1" thickBot="1">
      <c r="C15" s="93"/>
      <c r="D15" s="167"/>
      <c r="E15" s="170"/>
      <c r="F15" s="170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4"/>
      <c r="R15" s="164"/>
      <c r="S15" s="164"/>
      <c r="T15" s="104" t="s">
        <v>148</v>
      </c>
      <c r="U15" s="104" t="s">
        <v>149</v>
      </c>
      <c r="V15" s="174"/>
      <c r="W15" s="176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0" t="str">
        <f>IF(prd2="","Не определено",prd2)</f>
        <v>Апрель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2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 aca="true" t="shared" si="0" ref="F20:P20">SUM(F21:F23)</f>
        <v>486.18500000000006</v>
      </c>
      <c r="G20" s="125">
        <f>H20+I20+J20+K20</f>
        <v>486.18500000000006</v>
      </c>
      <c r="H20" s="88"/>
      <c r="I20" s="126">
        <v>14.586</v>
      </c>
      <c r="J20" s="126">
        <v>150.717</v>
      </c>
      <c r="K20" s="126">
        <v>320.882</v>
      </c>
      <c r="L20" s="88">
        <f t="shared" si="0"/>
        <v>0</v>
      </c>
      <c r="M20" s="88">
        <f t="shared" si="0"/>
        <v>0</v>
      </c>
      <c r="N20" s="88">
        <f t="shared" si="0"/>
        <v>0</v>
      </c>
      <c r="O20" s="88">
        <f t="shared" si="0"/>
        <v>0</v>
      </c>
      <c r="P20" s="88">
        <f t="shared" si="0"/>
        <v>0</v>
      </c>
      <c r="Q20" s="124">
        <v>1.72411203554</v>
      </c>
      <c r="R20" s="88">
        <f>IF(L20=0,0,U20/L20)</f>
        <v>0</v>
      </c>
      <c r="S20" s="120">
        <v>838.23741</v>
      </c>
      <c r="T20" s="120">
        <v>838.23741</v>
      </c>
      <c r="U20" s="88">
        <f>SUM(U21:U23)</f>
        <v>0</v>
      </c>
      <c r="V20" s="88">
        <f>SUM(V21:V23)</f>
        <v>0</v>
      </c>
      <c r="W20" s="120">
        <v>838.23741</v>
      </c>
      <c r="X20" s="98"/>
    </row>
    <row r="21" spans="3:24" ht="1.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1"/>
      <c r="V21" s="110"/>
      <c r="W21" s="111"/>
      <c r="X21" s="98"/>
    </row>
    <row r="22" spans="3:24" ht="30" customHeight="1">
      <c r="C22" s="93"/>
      <c r="D22" s="99"/>
      <c r="E22" s="121" t="s">
        <v>161</v>
      </c>
      <c r="F22" s="125">
        <f>G22+L22</f>
        <v>486.18500000000006</v>
      </c>
      <c r="G22" s="125">
        <f>H22+I22+J22+K22</f>
        <v>486.18500000000006</v>
      </c>
      <c r="H22" s="119"/>
      <c r="I22" s="126">
        <v>14.586</v>
      </c>
      <c r="J22" s="126">
        <v>150.717</v>
      </c>
      <c r="K22" s="126">
        <v>320.882</v>
      </c>
      <c r="L22" s="88">
        <f>M22+N22+O22+P22</f>
        <v>0</v>
      </c>
      <c r="M22" s="119"/>
      <c r="N22" s="119"/>
      <c r="O22" s="119"/>
      <c r="P22" s="119"/>
      <c r="Q22" s="124">
        <v>1.72411203554</v>
      </c>
      <c r="R22" s="119"/>
      <c r="S22" s="120">
        <v>838.23741</v>
      </c>
      <c r="T22" s="120">
        <v>838.23741</v>
      </c>
      <c r="U22" s="88">
        <f>L22*R22</f>
        <v>0</v>
      </c>
      <c r="V22" s="119"/>
      <c r="W22" s="120">
        <v>838.23741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U22 F22:G22 L22 F20:H20 R20 U20:V20 L20:P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2017-05-17T05:20:59Z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